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概算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<sst xmlns="http://schemas.openxmlformats.org/spreadsheetml/2006/main" count="81" uniqueCount="75">
  <si>
    <t>永济市实验小学校功能室建设项目概算核定表</t>
  </si>
  <si>
    <t>序号</t>
  </si>
  <si>
    <t>项  目</t>
  </si>
  <si>
    <t>计费基数</t>
  </si>
  <si>
    <t>概算价值（万元）</t>
  </si>
  <si>
    <t>建筑面积（㎡）</t>
  </si>
  <si>
    <t>经济指标（元/㎡）</t>
  </si>
  <si>
    <t>备注</t>
  </si>
  <si>
    <t>建筑工程费</t>
  </si>
  <si>
    <t>安装工程费</t>
  </si>
  <si>
    <t>设备购置费</t>
  </si>
  <si>
    <t>其他费用</t>
  </si>
  <si>
    <t>合计</t>
  </si>
  <si>
    <t>一</t>
  </si>
  <si>
    <t>工程费用</t>
  </si>
  <si>
    <t>（一）+（二）+（三）</t>
  </si>
  <si>
    <t>（一）</t>
  </si>
  <si>
    <t>拆除工程</t>
  </si>
  <si>
    <t>拆除原国培西楼</t>
  </si>
  <si>
    <t>（二）</t>
  </si>
  <si>
    <t>功能室</t>
  </si>
  <si>
    <t>1+2+3+4+5+6+7</t>
  </si>
  <si>
    <t>功能室-建筑工程</t>
  </si>
  <si>
    <t>功能室-装饰工程</t>
  </si>
  <si>
    <t>功能室-给排水工程</t>
  </si>
  <si>
    <t>功能室-电气工程</t>
  </si>
  <si>
    <t>功能室-暖通工程</t>
  </si>
  <si>
    <t>功能室-消防工程</t>
  </si>
  <si>
    <t>功能室-弱电工程</t>
  </si>
  <si>
    <t>（三）</t>
  </si>
  <si>
    <t>室外配套</t>
  </si>
  <si>
    <t>室外配套-建筑工程</t>
  </si>
  <si>
    <t>室外配套-装饰工程</t>
  </si>
  <si>
    <t>室外配套-室外官网土建工程</t>
  </si>
  <si>
    <t>室外配套-室外官网安装工程</t>
  </si>
  <si>
    <t>二</t>
  </si>
  <si>
    <t>工程建设其他费用</t>
  </si>
  <si>
    <t>1+2+...+15+16</t>
  </si>
  <si>
    <t>建设单位管理费</t>
  </si>
  <si>
    <t>采用差额费率分档累进法</t>
  </si>
  <si>
    <t>财建【2016】504号文下浮50%</t>
  </si>
  <si>
    <t>工程监理费</t>
  </si>
  <si>
    <t>采用直线内插法</t>
  </si>
  <si>
    <t>发改价格【2007】670号文下浮30%</t>
  </si>
  <si>
    <t>工程设计费</t>
  </si>
  <si>
    <t>计价格【2002】10号文下浮35%</t>
  </si>
  <si>
    <t>工程招标代理费</t>
  </si>
  <si>
    <t>计价格【2002】1980号文下浮40%</t>
  </si>
  <si>
    <t>可研编制费</t>
  </si>
  <si>
    <t>晋价房字【2007】17号文下浮20%</t>
  </si>
  <si>
    <t>工程勘察费</t>
  </si>
  <si>
    <t>建筑安装费*0.5%</t>
  </si>
  <si>
    <t>计价格【2002】10号文</t>
  </si>
  <si>
    <t>工程量清单及招标控制价编制费</t>
  </si>
  <si>
    <t>晋建价协字【2014】8号并下浮40%</t>
  </si>
  <si>
    <t>工程测量费</t>
  </si>
  <si>
    <t>建安工程费*0.1%</t>
  </si>
  <si>
    <t>检验试验费</t>
  </si>
  <si>
    <t>建安工程费*0.8%</t>
  </si>
  <si>
    <t>建安工程费*0.8%并下浮40%</t>
  </si>
  <si>
    <t>土壤氡浓度检测费</t>
  </si>
  <si>
    <t>市场行情</t>
  </si>
  <si>
    <t>场地准备及临时设施费</t>
  </si>
  <si>
    <t>建筑安装工程费×1.2%</t>
  </si>
  <si>
    <t>按建筑安装工程费的1.2%计，并下浮50%</t>
  </si>
  <si>
    <t>工程保险费</t>
  </si>
  <si>
    <t>建筑安装工程费×1‰</t>
  </si>
  <si>
    <t>三</t>
  </si>
  <si>
    <t>预备费</t>
  </si>
  <si>
    <t>基本预备费</t>
  </si>
  <si>
    <r>
      <rPr>
        <sz val="10"/>
        <color rgb="FF000000"/>
        <rFont val="SimSun"/>
        <charset val="134"/>
      </rPr>
      <t>（一+二）</t>
    </r>
    <r>
      <rPr>
        <sz val="10"/>
        <color rgb="FF000000"/>
        <rFont val="宋体"/>
        <charset val="134"/>
      </rPr>
      <t>*5%</t>
    </r>
  </si>
  <si>
    <t>四</t>
  </si>
  <si>
    <t>建设项目总投资</t>
  </si>
  <si>
    <t>一＋二+三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</si>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</sst>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0"/>
      <color rgb="FF000000"/>
      <name val="SimSun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176" fontId="17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0" fontId="7" fillId="2" borderId="3" xfId="0" applyNumberFormat="1" applyFont="1" applyFill="1" applyBorder="1" applyAlignment="1">
      <alignment horizontal="center" vertical="center" wrapText="1"/>
    </xf>
    <xf numFmtId="10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zoomScale="90" zoomScaleNormal="90" workbookViewId="0">
      <pane ySplit="5" topLeftCell="A6" activePane="bottomLeft" state="frozen"/>
      <selection/>
      <selection pane="bottomLeft" activeCell="P4" sqref="P4"/>
    </sheetView>
  </sheetViews>
  <sheetFormatPr defaultColWidth="9" defaultRowHeight="13.5"/>
  <cols>
    <col min="1" max="1" width="5.96666666666667" customWidth="1"/>
    <col min="2" max="2" width="11.6666666666667" style="7" customWidth="1"/>
    <col min="3" max="3" width="11.8" customWidth="1"/>
    <col min="4" max="4" width="9.03333333333333" customWidth="1"/>
    <col min="5" max="5" width="8.61666666666667" customWidth="1"/>
    <col min="6" max="6" width="7.5" customWidth="1"/>
    <col min="7" max="7" width="6.65833333333333" style="8" customWidth="1"/>
    <col min="8" max="8" width="7.775" customWidth="1"/>
    <col min="9" max="9" width="7.49166666666667" customWidth="1"/>
    <col min="10" max="10" width="7.5" customWidth="1"/>
    <col min="11" max="11" width="13.2" style="9" customWidth="1"/>
  </cols>
  <sheetData>
    <row r="1" customFormat="1" ht="23" customHeight="1" spans="1:11">
      <c r="A1" s="10" t="s">
        <v>0</v>
      </c>
      <c r="B1" s="11"/>
      <c r="C1" s="12"/>
      <c r="D1" s="12"/>
      <c r="E1" s="12"/>
      <c r="F1" s="12"/>
      <c r="G1" s="13"/>
      <c r="H1" s="12"/>
      <c r="I1" s="51"/>
      <c r="J1" s="51"/>
      <c r="K1" s="51"/>
    </row>
    <row r="2" customFormat="1" ht="20" customHeight="1" spans="1:11">
      <c r="A2" s="14"/>
      <c r="B2" s="15"/>
      <c r="C2" s="14"/>
      <c r="D2" s="14"/>
      <c r="E2" s="14"/>
      <c r="F2" s="14"/>
      <c r="G2" s="16"/>
      <c r="H2" s="14"/>
      <c r="I2" s="14"/>
      <c r="J2" s="14"/>
      <c r="K2" s="52"/>
    </row>
    <row r="3" customFormat="1" ht="26" customHeight="1" spans="1:11">
      <c r="A3" s="17" t="s">
        <v>1</v>
      </c>
      <c r="B3" s="18" t="s">
        <v>2</v>
      </c>
      <c r="C3" s="19" t="s">
        <v>3</v>
      </c>
      <c r="D3" s="20" t="s">
        <v>4</v>
      </c>
      <c r="E3" s="20"/>
      <c r="F3" s="20"/>
      <c r="G3" s="20"/>
      <c r="H3" s="20"/>
      <c r="I3" s="19" t="s">
        <v>5</v>
      </c>
      <c r="J3" s="19" t="s">
        <v>6</v>
      </c>
      <c r="K3" s="19" t="s">
        <v>7</v>
      </c>
    </row>
    <row r="4" customFormat="1" ht="29" customHeight="1" spans="1:11">
      <c r="A4" s="17"/>
      <c r="B4" s="18"/>
      <c r="C4" s="19"/>
      <c r="D4" s="19" t="s">
        <v>8</v>
      </c>
      <c r="E4" s="19" t="s">
        <v>9</v>
      </c>
      <c r="F4" s="19" t="s">
        <v>10</v>
      </c>
      <c r="G4" s="21" t="s">
        <v>11</v>
      </c>
      <c r="H4" s="19" t="s">
        <v>12</v>
      </c>
      <c r="I4" s="19"/>
      <c r="J4" s="19"/>
      <c r="K4" s="19"/>
    </row>
    <row r="5" s="1" customFormat="1" ht="42" customHeight="1" spans="1:11">
      <c r="A5" s="22" t="s">
        <v>13</v>
      </c>
      <c r="B5" s="22" t="s">
        <v>14</v>
      </c>
      <c r="C5" s="22" t="s">
        <v>15</v>
      </c>
      <c r="D5" s="23">
        <f>D6+D8+D16</f>
        <v>310.94</v>
      </c>
      <c r="E5" s="23">
        <f>E6+E8+E16</f>
        <v>34.47</v>
      </c>
      <c r="F5" s="22">
        <f>F6+F8+F16</f>
        <v>0</v>
      </c>
      <c r="G5" s="23"/>
      <c r="H5" s="24">
        <f>H6+H8+H16</f>
        <v>345.41</v>
      </c>
      <c r="I5" s="24"/>
      <c r="J5" s="24"/>
      <c r="K5" s="53">
        <f>H5/H36</f>
        <v>0.865695226296044</v>
      </c>
    </row>
    <row r="6" s="1" customFormat="1" ht="29" customHeight="1" spans="1:11">
      <c r="A6" s="22" t="s">
        <v>16</v>
      </c>
      <c r="B6" s="22" t="s">
        <v>17</v>
      </c>
      <c r="C6" s="22">
        <v>1</v>
      </c>
      <c r="D6" s="23">
        <f>D7</f>
        <v>10.5</v>
      </c>
      <c r="E6" s="22"/>
      <c r="F6" s="22"/>
      <c r="G6" s="23"/>
      <c r="H6" s="24">
        <f>D6</f>
        <v>10.5</v>
      </c>
      <c r="I6" s="24"/>
      <c r="J6" s="24"/>
      <c r="K6" s="53"/>
    </row>
    <row r="7" s="2" customFormat="1" ht="29" customHeight="1" spans="1:11">
      <c r="A7" s="25">
        <v>1</v>
      </c>
      <c r="B7" s="25" t="s">
        <v>18</v>
      </c>
      <c r="C7" s="25"/>
      <c r="D7" s="26">
        <v>10.5</v>
      </c>
      <c r="E7" s="25"/>
      <c r="F7" s="25"/>
      <c r="G7" s="26"/>
      <c r="H7" s="27">
        <f>D7</f>
        <v>10.5</v>
      </c>
      <c r="I7" s="27"/>
      <c r="J7" s="27"/>
      <c r="K7" s="54"/>
    </row>
    <row r="8" s="1" customFormat="1" ht="29" customHeight="1" spans="1:11">
      <c r="A8" s="22" t="s">
        <v>19</v>
      </c>
      <c r="B8" s="22" t="s">
        <v>20</v>
      </c>
      <c r="C8" s="22" t="s">
        <v>21</v>
      </c>
      <c r="D8" s="23">
        <f>SUM(D9:D15)</f>
        <v>284.18</v>
      </c>
      <c r="E8" s="23">
        <f>SUM(E9:E15)</f>
        <v>34.47</v>
      </c>
      <c r="F8" s="22">
        <f>SUM(F9:F15)</f>
        <v>0</v>
      </c>
      <c r="G8" s="22"/>
      <c r="H8" s="23">
        <f>SUM(H9:H15)</f>
        <v>318.65</v>
      </c>
      <c r="I8" s="24"/>
      <c r="J8" s="24"/>
      <c r="K8" s="53"/>
    </row>
    <row r="9" customFormat="1" ht="29" customHeight="1" spans="1:11">
      <c r="A9" s="25">
        <v>1</v>
      </c>
      <c r="B9" s="25" t="s">
        <v>22</v>
      </c>
      <c r="C9" s="28"/>
      <c r="D9" s="29">
        <v>178.49</v>
      </c>
      <c r="E9" s="30"/>
      <c r="F9" s="31"/>
      <c r="G9" s="30"/>
      <c r="H9" s="27">
        <f>SUM(D9:F9)</f>
        <v>178.49</v>
      </c>
      <c r="I9" s="24">
        <v>989.07</v>
      </c>
      <c r="J9" s="27">
        <f>H9/I9*10000</f>
        <v>1804.62454629096</v>
      </c>
      <c r="K9" s="55"/>
    </row>
    <row r="10" customFormat="1" ht="29" customHeight="1" spans="1:11">
      <c r="A10" s="25">
        <v>2</v>
      </c>
      <c r="B10" s="25" t="s">
        <v>23</v>
      </c>
      <c r="C10" s="28"/>
      <c r="D10" s="29">
        <v>105.69</v>
      </c>
      <c r="E10" s="29"/>
      <c r="F10" s="28"/>
      <c r="G10" s="29"/>
      <c r="H10" s="27">
        <f t="shared" ref="H10:H20" si="0">SUM(D10:F10)</f>
        <v>105.69</v>
      </c>
      <c r="I10" s="24"/>
      <c r="J10" s="27">
        <f>H10/I9*10000</f>
        <v>1068.57957475204</v>
      </c>
      <c r="K10" s="55"/>
    </row>
    <row r="11" s="3" customFormat="1" ht="29" customHeight="1" spans="1:11">
      <c r="A11" s="25">
        <v>3</v>
      </c>
      <c r="B11" s="25" t="s">
        <v>24</v>
      </c>
      <c r="C11" s="32"/>
      <c r="D11" s="32"/>
      <c r="E11" s="33">
        <v>6.39</v>
      </c>
      <c r="F11" s="32"/>
      <c r="G11" s="33"/>
      <c r="H11" s="27">
        <f t="shared" si="0"/>
        <v>6.39</v>
      </c>
      <c r="I11" s="24"/>
      <c r="J11" s="27">
        <f>H11/I9*10000</f>
        <v>64.6061451666717</v>
      </c>
      <c r="K11" s="39"/>
    </row>
    <row r="12" s="4" customFormat="1" ht="29" customHeight="1" spans="1:11">
      <c r="A12" s="25">
        <v>4</v>
      </c>
      <c r="B12" s="25" t="s">
        <v>25</v>
      </c>
      <c r="C12" s="28"/>
      <c r="D12" s="28"/>
      <c r="E12" s="29">
        <v>13.48</v>
      </c>
      <c r="F12" s="28"/>
      <c r="G12" s="29"/>
      <c r="H12" s="27">
        <f t="shared" si="0"/>
        <v>13.48</v>
      </c>
      <c r="I12" s="24"/>
      <c r="J12" s="27">
        <f>H12/I9*10000</f>
        <v>136.28964582891</v>
      </c>
      <c r="K12" s="25"/>
    </row>
    <row r="13" customFormat="1" ht="29" customHeight="1" spans="1:11">
      <c r="A13" s="25">
        <v>5</v>
      </c>
      <c r="B13" s="25" t="s">
        <v>26</v>
      </c>
      <c r="C13" s="28"/>
      <c r="D13" s="28"/>
      <c r="E13" s="29">
        <v>9.43</v>
      </c>
      <c r="F13" s="28"/>
      <c r="G13" s="29"/>
      <c r="H13" s="27">
        <f t="shared" si="0"/>
        <v>9.43</v>
      </c>
      <c r="I13" s="24"/>
      <c r="J13" s="27">
        <f>H13/I9*10000</f>
        <v>95.3420890331321</v>
      </c>
      <c r="K13" s="56"/>
    </row>
    <row r="14" customFormat="1" ht="29" customHeight="1" spans="1:11">
      <c r="A14" s="25">
        <v>6</v>
      </c>
      <c r="B14" s="25" t="s">
        <v>27</v>
      </c>
      <c r="C14" s="28"/>
      <c r="D14" s="28"/>
      <c r="E14" s="29">
        <v>2.29</v>
      </c>
      <c r="F14" s="28"/>
      <c r="G14" s="29"/>
      <c r="H14" s="27">
        <f t="shared" si="0"/>
        <v>2.29</v>
      </c>
      <c r="I14" s="24"/>
      <c r="J14" s="27">
        <f>H14/I9*10000</f>
        <v>23.1530629783534</v>
      </c>
      <c r="K14" s="56"/>
    </row>
    <row r="15" customFormat="1" ht="29" customHeight="1" spans="1:11">
      <c r="A15" s="25">
        <v>7</v>
      </c>
      <c r="B15" s="25" t="s">
        <v>28</v>
      </c>
      <c r="C15" s="28"/>
      <c r="D15" s="28"/>
      <c r="E15" s="29">
        <v>2.88</v>
      </c>
      <c r="F15" s="28"/>
      <c r="G15" s="29"/>
      <c r="H15" s="27">
        <f t="shared" si="0"/>
        <v>2.88</v>
      </c>
      <c r="I15" s="24"/>
      <c r="J15" s="27">
        <f>H15/I9*10000</f>
        <v>29.1182626103309</v>
      </c>
      <c r="K15" s="56"/>
    </row>
    <row r="16" s="1" customFormat="1" ht="29" customHeight="1" spans="1:11">
      <c r="A16" s="22" t="s">
        <v>29</v>
      </c>
      <c r="B16" s="22" t="s">
        <v>30</v>
      </c>
      <c r="C16" s="22">
        <v>1</v>
      </c>
      <c r="D16" s="22">
        <f>SUM(D17:D20)</f>
        <v>16.26</v>
      </c>
      <c r="E16" s="22">
        <f>SUM(E17:E17)</f>
        <v>0</v>
      </c>
      <c r="F16" s="22">
        <f>SUM(F17:F17)</f>
        <v>0</v>
      </c>
      <c r="G16" s="23"/>
      <c r="H16" s="24">
        <f>SUM(H17:H20)</f>
        <v>16.26</v>
      </c>
      <c r="I16" s="57"/>
      <c r="J16" s="24"/>
      <c r="K16" s="53"/>
    </row>
    <row r="17" customFormat="1" ht="29" customHeight="1" spans="1:11">
      <c r="A17" s="25">
        <v>1</v>
      </c>
      <c r="B17" s="25" t="s">
        <v>31</v>
      </c>
      <c r="C17" s="28"/>
      <c r="D17" s="28">
        <v>1.17</v>
      </c>
      <c r="E17" s="30"/>
      <c r="F17" s="31"/>
      <c r="G17" s="30"/>
      <c r="H17" s="27">
        <f>SUM(D17:F17)</f>
        <v>1.17</v>
      </c>
      <c r="I17" s="57"/>
      <c r="J17" s="27"/>
      <c r="K17" s="55"/>
    </row>
    <row r="18" customFormat="1" ht="29" customHeight="1" spans="1:11">
      <c r="A18" s="25">
        <v>2</v>
      </c>
      <c r="B18" s="25" t="s">
        <v>32</v>
      </c>
      <c r="C18" s="28"/>
      <c r="D18" s="28">
        <v>1.63</v>
      </c>
      <c r="E18" s="30"/>
      <c r="F18" s="31"/>
      <c r="G18" s="30"/>
      <c r="H18" s="27">
        <f>SUM(D18:F18)</f>
        <v>1.63</v>
      </c>
      <c r="I18" s="57"/>
      <c r="J18" s="27"/>
      <c r="K18" s="55"/>
    </row>
    <row r="19" customFormat="1" ht="29" customHeight="1" spans="1:11">
      <c r="A19" s="25">
        <v>3</v>
      </c>
      <c r="B19" s="25" t="s">
        <v>33</v>
      </c>
      <c r="C19" s="28"/>
      <c r="D19" s="28">
        <v>5.63</v>
      </c>
      <c r="E19" s="30"/>
      <c r="F19" s="31"/>
      <c r="G19" s="30"/>
      <c r="H19" s="27">
        <f>SUM(D19:F19)</f>
        <v>5.63</v>
      </c>
      <c r="I19" s="57"/>
      <c r="J19" s="27"/>
      <c r="K19" s="55"/>
    </row>
    <row r="20" customFormat="1" ht="29" customHeight="1" spans="1:11">
      <c r="A20" s="25">
        <v>4</v>
      </c>
      <c r="B20" s="25" t="s">
        <v>34</v>
      </c>
      <c r="C20" s="28"/>
      <c r="D20" s="28">
        <v>7.83</v>
      </c>
      <c r="E20" s="30"/>
      <c r="F20" s="31"/>
      <c r="G20" s="30"/>
      <c r="H20" s="27">
        <f>SUM(D20:F20)</f>
        <v>7.83</v>
      </c>
      <c r="I20" s="57"/>
      <c r="J20" s="27"/>
      <c r="K20" s="55"/>
    </row>
    <row r="21" ht="29" customHeight="1" spans="1:11">
      <c r="A21" s="34" t="s">
        <v>35</v>
      </c>
      <c r="B21" s="35" t="s">
        <v>36</v>
      </c>
      <c r="C21" s="22" t="s">
        <v>37</v>
      </c>
      <c r="D21" s="22"/>
      <c r="E21" s="22"/>
      <c r="F21" s="22"/>
      <c r="G21" s="23">
        <f t="shared" ref="G21:G35" si="1">H21</f>
        <v>34.9672331</v>
      </c>
      <c r="H21" s="23">
        <f>SUM(H22:H33)</f>
        <v>34.9672331</v>
      </c>
      <c r="I21" s="23"/>
      <c r="J21" s="23"/>
      <c r="K21" s="53">
        <f>H21/H36</f>
        <v>0.0876377834210099</v>
      </c>
    </row>
    <row r="22" s="4" customFormat="1" ht="29" customHeight="1" spans="1:11">
      <c r="A22" s="36">
        <v>1</v>
      </c>
      <c r="B22" s="25" t="s">
        <v>38</v>
      </c>
      <c r="C22" s="37" t="s">
        <v>39</v>
      </c>
      <c r="D22" s="37"/>
      <c r="E22" s="37"/>
      <c r="F22" s="37"/>
      <c r="G22" s="26">
        <f t="shared" si="1"/>
        <v>3.4541</v>
      </c>
      <c r="H22" s="26">
        <f>H5*2/100*0.5</f>
        <v>3.4541</v>
      </c>
      <c r="I22" s="26"/>
      <c r="J22" s="26"/>
      <c r="K22" s="25" t="s">
        <v>40</v>
      </c>
    </row>
    <row r="23" s="3" customFormat="1" ht="29" customHeight="1" spans="1:11">
      <c r="A23" s="36">
        <v>2</v>
      </c>
      <c r="B23" s="38" t="s">
        <v>41</v>
      </c>
      <c r="C23" s="39" t="s">
        <v>42</v>
      </c>
      <c r="D23" s="39"/>
      <c r="E23" s="39"/>
      <c r="F23" s="39"/>
      <c r="G23" s="26">
        <f t="shared" si="1"/>
        <v>7.978971</v>
      </c>
      <c r="H23" s="26">
        <f>16.5/500*(H5-0)*0.7</f>
        <v>7.978971</v>
      </c>
      <c r="I23" s="41"/>
      <c r="J23" s="41"/>
      <c r="K23" s="38" t="s">
        <v>43</v>
      </c>
    </row>
    <row r="24" s="4" customFormat="1" ht="29" customHeight="1" spans="1:11">
      <c r="A24" s="36">
        <v>3</v>
      </c>
      <c r="B24" s="25" t="s">
        <v>44</v>
      </c>
      <c r="C24" s="37" t="s">
        <v>42</v>
      </c>
      <c r="D24" s="37"/>
      <c r="E24" s="37"/>
      <c r="F24" s="37"/>
      <c r="G24" s="26">
        <f t="shared" si="1"/>
        <v>9.5991545</v>
      </c>
      <c r="H24" s="26">
        <f>((20.9-9)/(500-200)*(H5-200)+9)*0.65</f>
        <v>9.5991545</v>
      </c>
      <c r="I24" s="41"/>
      <c r="J24" s="41"/>
      <c r="K24" s="25" t="s">
        <v>45</v>
      </c>
    </row>
    <row r="25" s="5" customFormat="1" ht="29" customHeight="1" spans="1:11">
      <c r="A25" s="36">
        <v>4</v>
      </c>
      <c r="B25" s="25" t="s">
        <v>46</v>
      </c>
      <c r="C25" s="37" t="s">
        <v>39</v>
      </c>
      <c r="D25" s="37"/>
      <c r="E25" s="37"/>
      <c r="F25" s="37"/>
      <c r="G25" s="26">
        <f t="shared" si="1"/>
        <v>1.630722</v>
      </c>
      <c r="H25" s="26">
        <f>(100*1/100+(H5-100)*0.7/100)*0.6</f>
        <v>1.630722</v>
      </c>
      <c r="I25" s="41"/>
      <c r="J25" s="41"/>
      <c r="K25" s="25" t="s">
        <v>47</v>
      </c>
    </row>
    <row r="26" s="6" customFormat="1" ht="29" customHeight="1" spans="1:11">
      <c r="A26" s="36">
        <v>5</v>
      </c>
      <c r="B26" s="25" t="s">
        <v>48</v>
      </c>
      <c r="C26" s="37" t="s">
        <v>42</v>
      </c>
      <c r="D26" s="37"/>
      <c r="E26" s="37"/>
      <c r="F26" s="37"/>
      <c r="G26" s="26">
        <f t="shared" si="1"/>
        <v>2.952656</v>
      </c>
      <c r="H26" s="26">
        <f>((5-3)/1000*H5+3)*0.8</f>
        <v>2.952656</v>
      </c>
      <c r="I26" s="26"/>
      <c r="J26" s="26"/>
      <c r="K26" s="25" t="s">
        <v>49</v>
      </c>
    </row>
    <row r="27" s="6" customFormat="1" ht="42" customHeight="1" spans="1:11">
      <c r="A27" s="36">
        <v>6</v>
      </c>
      <c r="B27" s="25" t="s">
        <v>50</v>
      </c>
      <c r="C27" s="37" t="s">
        <v>51</v>
      </c>
      <c r="D27" s="37"/>
      <c r="E27" s="37"/>
      <c r="F27" s="37"/>
      <c r="G27" s="26">
        <f t="shared" si="1"/>
        <v>1.72705</v>
      </c>
      <c r="H27" s="26">
        <f>H5*0.5/100</f>
        <v>1.72705</v>
      </c>
      <c r="I27" s="26"/>
      <c r="J27" s="26"/>
      <c r="K27" s="25" t="s">
        <v>52</v>
      </c>
    </row>
    <row r="28" s="4" customFormat="1" ht="33" customHeight="1" spans="1:11">
      <c r="A28" s="36">
        <v>11</v>
      </c>
      <c r="B28" s="36" t="s">
        <v>53</v>
      </c>
      <c r="C28" s="40" t="s">
        <v>39</v>
      </c>
      <c r="D28" s="40"/>
      <c r="E28" s="40"/>
      <c r="F28" s="40"/>
      <c r="G28" s="26">
        <f t="shared" si="1"/>
        <v>2.6033316</v>
      </c>
      <c r="H28" s="41">
        <f>((2.75+(D5+E5)*4.6/1000))*0.6</f>
        <v>2.6033316</v>
      </c>
      <c r="I28" s="41"/>
      <c r="J28" s="41"/>
      <c r="K28" s="25" t="s">
        <v>54</v>
      </c>
    </row>
    <row r="29" s="4" customFormat="1" ht="33" customHeight="1" spans="1:11">
      <c r="A29" s="36">
        <v>12</v>
      </c>
      <c r="B29" s="36" t="s">
        <v>55</v>
      </c>
      <c r="C29" s="40" t="s">
        <v>56</v>
      </c>
      <c r="D29" s="40"/>
      <c r="E29" s="40"/>
      <c r="F29" s="40"/>
      <c r="G29" s="26">
        <f t="shared" si="1"/>
        <v>0.34541</v>
      </c>
      <c r="H29" s="41">
        <f>H5*0.1/100</f>
        <v>0.34541</v>
      </c>
      <c r="I29" s="41"/>
      <c r="J29" s="41"/>
      <c r="K29" s="25" t="s">
        <v>56</v>
      </c>
    </row>
    <row r="30" s="4" customFormat="1" ht="33" customHeight="1" spans="1:11">
      <c r="A30" s="36">
        <v>13</v>
      </c>
      <c r="B30" s="38" t="s">
        <v>57</v>
      </c>
      <c r="C30" s="40" t="s">
        <v>58</v>
      </c>
      <c r="D30" s="40"/>
      <c r="E30" s="40"/>
      <c r="F30" s="40"/>
      <c r="G30" s="26">
        <f t="shared" si="1"/>
        <v>1.657968</v>
      </c>
      <c r="H30" s="41">
        <f>H5*0.8/100*0.6</f>
        <v>1.657968</v>
      </c>
      <c r="I30" s="41"/>
      <c r="J30" s="41"/>
      <c r="K30" s="25" t="s">
        <v>59</v>
      </c>
    </row>
    <row r="31" s="4" customFormat="1" ht="33" customHeight="1" spans="1:11">
      <c r="A31" s="36">
        <v>14</v>
      </c>
      <c r="B31" s="38" t="s">
        <v>60</v>
      </c>
      <c r="C31" s="40"/>
      <c r="D31" s="40"/>
      <c r="E31" s="40"/>
      <c r="F31" s="40"/>
      <c r="G31" s="26">
        <f t="shared" si="1"/>
        <v>0.6</v>
      </c>
      <c r="H31" s="41">
        <f>0.6</f>
        <v>0.6</v>
      </c>
      <c r="I31" s="41"/>
      <c r="J31" s="41"/>
      <c r="K31" s="25" t="s">
        <v>61</v>
      </c>
    </row>
    <row r="32" s="4" customFormat="1" ht="33" customHeight="1" spans="1:11">
      <c r="A32" s="36">
        <v>15</v>
      </c>
      <c r="B32" s="38" t="s">
        <v>62</v>
      </c>
      <c r="C32" s="40" t="s">
        <v>63</v>
      </c>
      <c r="D32" s="40"/>
      <c r="E32" s="40"/>
      <c r="F32" s="40"/>
      <c r="G32" s="26">
        <f t="shared" si="1"/>
        <v>2.07246</v>
      </c>
      <c r="H32" s="41">
        <f>H5*1.2/100*0.5</f>
        <v>2.07246</v>
      </c>
      <c r="I32" s="41"/>
      <c r="J32" s="41"/>
      <c r="K32" s="25" t="s">
        <v>64</v>
      </c>
    </row>
    <row r="33" s="4" customFormat="1" ht="33" customHeight="1" spans="1:11">
      <c r="A33" s="36">
        <v>16</v>
      </c>
      <c r="B33" s="38" t="s">
        <v>65</v>
      </c>
      <c r="C33" s="40" t="s">
        <v>66</v>
      </c>
      <c r="D33" s="40"/>
      <c r="E33" s="40"/>
      <c r="F33" s="40"/>
      <c r="G33" s="26">
        <f t="shared" si="1"/>
        <v>0.34541</v>
      </c>
      <c r="H33" s="41">
        <f>H5*1/1000</f>
        <v>0.34541</v>
      </c>
      <c r="I33" s="41"/>
      <c r="J33" s="41"/>
      <c r="K33" s="25" t="s">
        <v>66</v>
      </c>
    </row>
    <row r="34" ht="29" customHeight="1" spans="1:11">
      <c r="A34" s="34" t="s">
        <v>67</v>
      </c>
      <c r="B34" s="35" t="s">
        <v>68</v>
      </c>
      <c r="C34" s="42"/>
      <c r="D34" s="42"/>
      <c r="E34" s="42"/>
      <c r="F34" s="42"/>
      <c r="G34" s="43">
        <f t="shared" si="1"/>
        <v>18.62</v>
      </c>
      <c r="H34" s="23">
        <f>H35</f>
        <v>18.62</v>
      </c>
      <c r="I34" s="23"/>
      <c r="J34" s="23"/>
      <c r="K34" s="53">
        <f>H34/H36</f>
        <v>0.0466669902829459</v>
      </c>
    </row>
    <row r="35" customFormat="1" ht="29" customHeight="1" spans="1:11">
      <c r="A35" s="44">
        <v>1</v>
      </c>
      <c r="B35" s="25" t="s">
        <v>69</v>
      </c>
      <c r="C35" s="45" t="s">
        <v>70</v>
      </c>
      <c r="D35" s="46"/>
      <c r="E35" s="46"/>
      <c r="F35" s="46"/>
      <c r="G35" s="47">
        <f t="shared" si="1"/>
        <v>18.62</v>
      </c>
      <c r="H35" s="26">
        <v>18.62</v>
      </c>
      <c r="I35" s="26"/>
      <c r="J35" s="26"/>
      <c r="K35" s="56"/>
    </row>
    <row r="36" customFormat="1" ht="29" customHeight="1" spans="1:11">
      <c r="A36" s="48" t="s">
        <v>71</v>
      </c>
      <c r="B36" s="49" t="s">
        <v>72</v>
      </c>
      <c r="C36" s="38"/>
      <c r="D36" s="43">
        <f>D5</f>
        <v>310.94</v>
      </c>
      <c r="E36" s="43">
        <f>E5</f>
        <v>34.47</v>
      </c>
      <c r="F36" s="43">
        <f>F5</f>
        <v>0</v>
      </c>
      <c r="G36" s="43">
        <f>G21+G34</f>
        <v>53.5872331</v>
      </c>
      <c r="H36" s="43">
        <f>H5+H21+H34</f>
        <v>398.9972331</v>
      </c>
      <c r="I36" s="43"/>
      <c r="J36" s="43"/>
      <c r="K36" s="58" t="s">
        <v>73</v>
      </c>
    </row>
    <row r="37" customHeight="1" spans="1:1">
      <c r="A37" s="50" t="s">
        <v>74</v>
      </c>
    </row>
  </sheetData>
  <mergeCells count="11">
    <mergeCell ref="A1:K1"/>
    <mergeCell ref="A2:K2"/>
    <mergeCell ref="D3:H3"/>
    <mergeCell ref="A3:A4"/>
    <mergeCell ref="B3:B4"/>
    <mergeCell ref="C3:C4"/>
    <mergeCell ref="I3:I4"/>
    <mergeCell ref="I9:I15"/>
    <mergeCell ref="I16:I17"/>
    <mergeCell ref="J3:J4"/>
    <mergeCell ref="K3:K4"/>
  </mergeCells>
  <pageMargins left="0.432638888888889" right="0.236111111111111" top="0.275" bottom="0.27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概算总表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2019-07-01T05:38:00Z</cp:lastPrinted>
  <dcterms:modified xsi:type="dcterms:W3CDTF">2025-05-12T07:50:53Z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D41BE4456DF04A34BB8DD59BD3D533C7_13</vt:lpwstr>
  </property>
  <property fmtid="{D5CDD505-2E9C-101B-9397-08002B2CF9AE}" pid="4" name="KSOReadingLayout">
    <vt:bool>false</vt:bool>
  </property>
</Properties>
</file>